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ngenuity\ID2\A467DD7D-6C65-4A17-A013-99B2F3A96313\0\21000-21999\21187\L\L\D00014691 Pokit Pro Calibration Spreadsheet (ID 21187)\"/>
    </mc:Choice>
  </mc:AlternateContent>
  <xr:revisionPtr revIDLastSave="0" documentId="13_ncr:1_{86582676-BA25-4970-AEEC-BD3A2487B859}" xr6:coauthVersionLast="47" xr6:coauthVersionMax="47" xr10:uidLastSave="{00000000-0000-0000-0000-000000000000}"/>
  <bookViews>
    <workbookView xWindow="-120" yWindow="-120" windowWidth="38640" windowHeight="21240" xr2:uid="{248E6D3D-5FBA-49A0-8390-BABB64B18593}"/>
  </bookViews>
  <sheets>
    <sheet name="Calibration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46" i="1"/>
  <c r="O44" i="1"/>
  <c r="O41" i="1"/>
  <c r="O42" i="1"/>
  <c r="O40" i="1"/>
  <c r="O29" i="1"/>
  <c r="O30" i="1"/>
  <c r="O31" i="1"/>
  <c r="O32" i="1"/>
  <c r="O33" i="1"/>
  <c r="O34" i="1"/>
  <c r="O35" i="1"/>
  <c r="O36" i="1"/>
  <c r="O37" i="1"/>
  <c r="O38" i="1"/>
  <c r="O28" i="1"/>
  <c r="O21" i="1"/>
  <c r="O22" i="1"/>
  <c r="O23" i="1"/>
  <c r="O24" i="1"/>
  <c r="O25" i="1"/>
  <c r="O26" i="1"/>
  <c r="O20" i="1"/>
  <c r="O3" i="1"/>
  <c r="N46" i="1"/>
  <c r="N44" i="1"/>
  <c r="N41" i="1"/>
  <c r="N42" i="1"/>
  <c r="N40" i="1"/>
  <c r="N29" i="1"/>
  <c r="N30" i="1"/>
  <c r="N31" i="1"/>
  <c r="N32" i="1"/>
  <c r="N33" i="1"/>
  <c r="N34" i="1"/>
  <c r="N35" i="1"/>
  <c r="N36" i="1"/>
  <c r="N37" i="1"/>
  <c r="N38" i="1"/>
  <c r="N28" i="1"/>
  <c r="N21" i="1"/>
  <c r="N22" i="1"/>
  <c r="N23" i="1"/>
  <c r="N24" i="1"/>
  <c r="N25" i="1"/>
  <c r="N26" i="1"/>
  <c r="N20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K38" i="1" l="1"/>
  <c r="K42" i="1"/>
  <c r="K29" i="1"/>
  <c r="L37" i="1"/>
  <c r="L40" i="1"/>
  <c r="K46" i="1"/>
  <c r="K44" i="1"/>
  <c r="L44" i="1"/>
  <c r="L30" i="1"/>
  <c r="K34" i="1"/>
  <c r="K36" i="1"/>
  <c r="L38" i="1"/>
  <c r="K35" i="1"/>
  <c r="K33" i="1"/>
  <c r="L31" i="1"/>
  <c r="L28" i="1"/>
  <c r="K32" i="1"/>
  <c r="L21" i="1"/>
  <c r="L24" i="1"/>
  <c r="K26" i="1"/>
  <c r="K25" i="1"/>
  <c r="L23" i="1"/>
  <c r="L22" i="1"/>
  <c r="K20" i="1"/>
  <c r="K11" i="1"/>
  <c r="L12" i="1"/>
  <c r="K18" i="1"/>
  <c r="K17" i="1"/>
  <c r="K14" i="1"/>
  <c r="L15" i="1"/>
  <c r="L14" i="1"/>
  <c r="L5" i="1"/>
  <c r="K4" i="1"/>
  <c r="L16" i="1"/>
  <c r="K13" i="1"/>
  <c r="K24" i="1" l="1"/>
  <c r="L3" i="1"/>
  <c r="K3" i="1"/>
  <c r="K37" i="1"/>
  <c r="L29" i="1"/>
  <c r="L42" i="1"/>
  <c r="K12" i="1"/>
  <c r="K23" i="1"/>
  <c r="K28" i="1"/>
  <c r="K21" i="1"/>
  <c r="L36" i="1"/>
  <c r="L11" i="1"/>
  <c r="L25" i="1"/>
  <c r="K16" i="1"/>
  <c r="K22" i="1"/>
  <c r="L26" i="1"/>
  <c r="K31" i="1"/>
  <c r="L41" i="1"/>
  <c r="K41" i="1"/>
  <c r="K40" i="1"/>
  <c r="L46" i="1"/>
  <c r="K30" i="1"/>
  <c r="L34" i="1"/>
  <c r="L35" i="1"/>
  <c r="L33" i="1"/>
  <c r="L32" i="1"/>
  <c r="L20" i="1"/>
  <c r="L18" i="1"/>
  <c r="L17" i="1"/>
  <c r="K15" i="1"/>
  <c r="L13" i="1"/>
  <c r="K5" i="1"/>
  <c r="L4" i="1"/>
  <c r="L9" i="1"/>
  <c r="K9" i="1"/>
  <c r="L8" i="1"/>
  <c r="K8" i="1"/>
  <c r="L7" i="1"/>
  <c r="K7" i="1"/>
  <c r="L6" i="1"/>
  <c r="K6" i="1"/>
  <c r="K10" i="1" l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tc={8480772C-F933-44C3-B530-6CC1D3DC1107}</author>
    <author>tc={7D144BAD-8423-40B0-A030-B20710577CB5}</author>
    <author>tc={7B428AD7-B4F8-43DF-A10C-7DDDEBB2AA5A}</author>
    <author>tc={B1313E0E-5B2C-4992-A843-FFFFC7B03594}</author>
    <author>tc={1C88E082-C77B-474F-9F21-CE35EDE1F4BE}</author>
    <author>tc={6E72ADCE-98BE-43E0-9356-5CBDC6B7C03F}</author>
    <author>tc={16218756-2C0A-46B0-96A7-BDB3F0E9F93C}</author>
    <author>tc={E1786018-A492-4058-AC93-699BD7ABDA64}</author>
    <author>tc={1F765730-B864-4F83-B776-59C8A7DBB8E5}</author>
    <author>tc={1ECB91D3-E3C4-42CF-935A-2735CD36DDC7}</author>
    <author>tc={05EE13BB-FE13-40A7-B535-8E6035737376}</author>
    <author>tc={D7AD463C-F046-41DA-94C0-535AB1A25126}</author>
    <author>tc={2B01A351-63C5-4661-A0B0-336DEF387DD6}</author>
    <author>tc={65E2F478-2D48-4DA6-BAE1-E8B1341CD335}</author>
  </authors>
  <commentList>
    <comment ref="E2" authorId="0" shapeId="0" xr:uid="{8480772C-F933-44C3-B530-6CC1D3DC1107}">
      <text>
        <t>[Threaded comment]
Your version of Excel allows you to read this threaded comment; however, any edits to it will get removed if the file is opened in a newer version of Excel. Learn more: https://go.microsoft.com/fwlink/?linkid=870924
Comment:
    Low-end measurement using the reference measurement tool.
Hint: To make sure that the measurement is taken using the correct range, use a value slightly higher than the bottom of the range.
E.g.: For range "2V to 10V", measure 2.5V</t>
      </text>
    </comment>
    <comment ref="F2" authorId="1" shapeId="0" xr:uid="{7D144BAD-8423-40B0-A030-B20710577CB5}">
      <text>
        <t>[Threaded comment]
Your version of Excel allows you to read this threaded comment; however, any edits to it will get removed if the file is opened in a newer version of Excel. Learn more: https://go.microsoft.com/fwlink/?linkid=870924
Comment:
    High-end measurement using the reference measurement tool.
Hint: To make sure that the measurement is taken using the correct range, use a value slightly lower than the top of the range.
E.g.: For range "2V to 10V", measure 9.5V</t>
      </text>
    </comment>
    <comment ref="G2" authorId="2" shapeId="0" xr:uid="{7B428AD7-B4F8-43DF-A10C-7DDDEBB2AA5A}">
      <text>
        <t>[Threaded comment]
Your version of Excel allows you to read this threaded comment; however, any edits to it will get removed if the file is opened in a newer version of Excel. Learn more: https://go.microsoft.com/fwlink/?linkid=870924
Comment:
    Right after measuring Y1, disconnect the reference measurement tool and repeat the measurement using the Pokit device being calibrated.</t>
      </text>
    </comment>
    <comment ref="H2" authorId="3" shapeId="0" xr:uid="{B1313E0E-5B2C-4992-A843-FFFFC7B03594}">
      <text>
        <t>[Threaded comment]
Your version of Excel allows you to read this threaded comment; however, any edits to it will get removed if the file is opened in a newer version of Excel. Learn more: https://go.microsoft.com/fwlink/?linkid=870924
Comment:
    Right after measuring Y2, disconnect the reference measurement tool and repeat the measurement using the Pokit device being calibrated.</t>
      </text>
    </comment>
    <comment ref="I2" authorId="4" shapeId="0" xr:uid="{1C88E082-C77B-474F-9F21-CE35EDE1F4BE}">
      <text>
        <t>[Threaded comment]
Your version of Excel allows you to read this threaded comment; however, any edits to it will get removed if the file is opened in a newer version of Excel. Learn more: https://go.microsoft.com/fwlink/?linkid=870924
Comment:
    Open the Pokit App Calibration page, select the range being calibrated and write the original GAIN value here.</t>
      </text>
    </comment>
    <comment ref="J2" authorId="5" shapeId="0" xr:uid="{6E72ADCE-98BE-43E0-9356-5CBDC6B7C03F}">
      <text>
        <t>[Threaded comment]
Your version of Excel allows you to read this threaded comment; however, any edits to it will get removed if the file is opened in a newer version of Excel. Learn more: https://go.microsoft.com/fwlink/?linkid=870924
Comment:
    Open the Pokit App Calibration page, select the range being calibrated and write the original OFFSET value here.</t>
      </text>
    </comment>
    <comment ref="K2" authorId="6" shapeId="0" xr:uid="{16218756-2C0A-46B0-96A7-BDB3F0E9F93C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Overwrite the original GAIN value on the Pokit App Calibration screen with this value.</t>
      </text>
    </comment>
    <comment ref="L2" authorId="7" shapeId="0" xr:uid="{E1786018-A492-4058-AC93-699BD7ABDA64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Overwrite the original OFFSET value on the Pokit App Calibration screen with this value.
Click on APPLY and repeat the process for the next range.</t>
      </text>
    </comment>
    <comment ref="N2" authorId="8" shapeId="0" xr:uid="{1F765730-B864-4F83-B776-59C8A7DBB8E5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Formula for Gain calculation is based off linear slope equation 
m = (Y2-Y1)/(X2-X1)</t>
      </text>
    </comment>
    <comment ref="O2" authorId="9" shapeId="0" xr:uid="{1ECB91D3-E3C4-42CF-935A-2735CD36DDC7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Formula for Offset calculation is based off line equation Y = mX+b
solving for b:
b = Y-mX
this is solved for Y1,X1 and Y2,X2 and an average is taken to reduce influence of measurement errors and non-linearity</t>
      </text>
    </comment>
    <comment ref="P2" authorId="10" shapeId="0" xr:uid="{05EE13BB-FE13-40A7-B535-8E6035737376}">
      <text>
        <t>[Threaded comment]
Your version of Excel allows you to read this threaded comment; however, any edits to it will get removed if the file is opened in a newer version of Excel. Learn more: https://go.microsoft.com/fwlink/?linkid=870924
Comment:
    Capacitance Offsets are stored in uF</t>
      </text>
    </comment>
    <comment ref="C20" authorId="11" shapeId="0" xr:uid="{D7AD463C-F046-41DA-94C0-535AB1A25126}">
      <text>
        <t>[Threaded comment]
Your version of Excel allows you to read this threaded comment; however, any edits to it will get removed if the file is opened in a newer version of Excel. Learn more: https://go.microsoft.com/fwlink/?linkid=870924
Comment:
    Set the switch to "Low Current / All"</t>
      </text>
    </comment>
    <comment ref="C25" authorId="12" shapeId="0" xr:uid="{2B01A351-63C5-4661-A0B0-336DEF387DD6}">
      <text>
        <t>[Threaded comment]
Your version of Excel allows you to read this threaded comment; however, any edits to it will get removed if the file is opened in a newer version of Excel. Learn more: https://go.microsoft.com/fwlink/?linkid=870924
Comment:
    Set the switch to "High Current"</t>
      </text>
    </comment>
    <comment ref="O40" authorId="13" shapeId="0" xr:uid="{65E2F478-2D48-4DA6-BAE1-E8B1341CD335}">
      <text>
        <t>[Threaded comment]
Your version of Excel allows you to read this threaded comment; however, any edits to it will get removed if the file is opened in a newer version of Excel. Learn more: https://go.microsoft.com/fwlink/?linkid=870924
Comment:
    Pokit Pro uses uF as the standard unit for capacitance so the offsets must be scaled up 1 million times to compensate against SI units</t>
      </text>
    </comment>
  </commentList>
</comments>
</file>

<file path=xl/sharedStrings.xml><?xml version="1.0" encoding="utf-8"?>
<sst xmlns="http://schemas.openxmlformats.org/spreadsheetml/2006/main" count="60" uniqueCount="60">
  <si>
    <t>Range</t>
  </si>
  <si>
    <t xml:space="preserve"> -600V to -400V</t>
  </si>
  <si>
    <t xml:space="preserve"> -125V to -60V</t>
  </si>
  <si>
    <t xml:space="preserve"> -60V to -30V</t>
  </si>
  <si>
    <t xml:space="preserve"> -30V to -10V</t>
  </si>
  <si>
    <t xml:space="preserve"> -2V to  -250mV</t>
  </si>
  <si>
    <t xml:space="preserve"> -10V to -2V</t>
  </si>
  <si>
    <t xml:space="preserve"> -400V to -125V</t>
  </si>
  <si>
    <t xml:space="preserve"> -250mV to 0V</t>
  </si>
  <si>
    <t>0V to 250mV</t>
  </si>
  <si>
    <t>250mV to 2V</t>
  </si>
  <si>
    <t>2V to 10V</t>
  </si>
  <si>
    <t>10V to 30V</t>
  </si>
  <si>
    <t>30V to 60V</t>
  </si>
  <si>
    <t>60V to 125V</t>
  </si>
  <si>
    <t>125V to 400V</t>
  </si>
  <si>
    <t>400V to 600V</t>
  </si>
  <si>
    <t>Mode</t>
  </si>
  <si>
    <t>DC Voltage</t>
  </si>
  <si>
    <t>0mA to 0.5mA</t>
  </si>
  <si>
    <t>0.5mA to 2mA</t>
  </si>
  <si>
    <t>2mA to 10mA</t>
  </si>
  <si>
    <t>10mA to 125mA</t>
  </si>
  <si>
    <t>125mA to 300mA</t>
  </si>
  <si>
    <t>0A to 3A</t>
  </si>
  <si>
    <t>3A to 10A</t>
  </si>
  <si>
    <t>High</t>
  </si>
  <si>
    <t>Low</t>
  </si>
  <si>
    <t>Resistance</t>
  </si>
  <si>
    <t>0Ω to 30Ω</t>
  </si>
  <si>
    <t>30Ω to 75Ω</t>
  </si>
  <si>
    <t>75Ω to 400Ω</t>
  </si>
  <si>
    <t>400Ω to 5kΩ</t>
  </si>
  <si>
    <t>5kΩ to 10kΩ</t>
  </si>
  <si>
    <t>10kΩ to 15kΩ</t>
  </si>
  <si>
    <t>15kΩ to 40kΩ</t>
  </si>
  <si>
    <t>40kΩ to 500kΩ</t>
  </si>
  <si>
    <t>500kΩ to 700kΩ</t>
  </si>
  <si>
    <t>700kΩ to 1MΩ</t>
  </si>
  <si>
    <t>1MΩ to 3MΩ</t>
  </si>
  <si>
    <t>Capacitance</t>
  </si>
  <si>
    <t>0μF to 0.1μF</t>
  </si>
  <si>
    <t>0.1μF to 10μF</t>
  </si>
  <si>
    <t>10μF to 1000μF</t>
  </si>
  <si>
    <t>Int. Temp</t>
  </si>
  <si>
    <t>0°C to 60°C</t>
  </si>
  <si>
    <t>Ext. Temp</t>
  </si>
  <si>
    <t xml:space="preserve"> -40°C to 120°C</t>
  </si>
  <si>
    <t>Prev.
Gain</t>
  </si>
  <si>
    <t>Prev.
Offset</t>
  </si>
  <si>
    <t>Partial
Gain</t>
  </si>
  <si>
    <t>New
Offset</t>
  </si>
  <si>
    <t>New
Gain</t>
  </si>
  <si>
    <t>Pokit X1</t>
  </si>
  <si>
    <t>Pokit X2</t>
  </si>
  <si>
    <t>Ref. Y1</t>
  </si>
  <si>
    <t>Ref. Y2</t>
  </si>
  <si>
    <t>DC Current</t>
  </si>
  <si>
    <t>Partial
Offset</t>
  </si>
  <si>
    <t>Offset Scaling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</si>
</sst>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0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A353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0"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/>
    <xf numFmtId="166" fontId="0" fillId="5" borderId="0" xfId="0" applyNumberFormat="1" applyFill="1"/>
    <xf numFmtId="0" fontId="3" fillId="5" borderId="0" xfId="0" applyFont="1" applyFill="1"/>
    <xf numFmtId="0" fontId="0" fillId="5" borderId="10" xfId="0" applyFill="1" applyBorder="1"/>
    <xf numFmtId="0" fontId="0" fillId="5" borderId="7" xfId="0" applyFill="1" applyBorder="1"/>
    <xf numFmtId="11" fontId="0" fillId="5" borderId="7" xfId="0" applyNumberFormat="1" applyFill="1" applyBorder="1"/>
    <xf numFmtId="11" fontId="0" fillId="5" borderId="0" xfId="0" applyNumberFormat="1" applyFill="1"/>
    <xf numFmtId="11" fontId="0" fillId="5" borderId="10" xfId="0" applyNumberFormat="1" applyFill="1" applyBorder="1"/>
    <xf numFmtId="2" fontId="0" fillId="5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0" xfId="0" applyFill="1" applyBorder="1" applyAlignment="1">
      <alignment horizontal="center"/>
    </xf>
    <xf numFmtId="2" fontId="0" fillId="5" borderId="0" xfId="0" applyNumberFormat="1" applyFill="1"/>
    <xf numFmtId="2" fontId="0" fillId="5" borderId="10" xfId="0" applyNumberFormat="1" applyFill="1" applyBorder="1"/>
    <xf numFmtId="165" fontId="0" fillId="5" borderId="0" xfId="0" applyNumberFormat="1" applyFill="1"/>
    <xf numFmtId="166" fontId="0" fillId="5" borderId="7" xfId="0" applyNumberFormat="1" applyFill="1" applyBorder="1"/>
    <xf numFmtId="0" fontId="0" fillId="3" borderId="12" xfId="0" applyFill="1" applyBorder="1" applyAlignment="1">
      <alignment horizontal="center"/>
    </xf>
    <xf numFmtId="164" fontId="0" fillId="5" borderId="12" xfId="0" applyNumberFormat="1" applyFill="1" applyBorder="1"/>
    <xf numFmtId="0" fontId="0" fillId="5" borderId="0" xfId="0" applyFill="1" applyAlignment="1">
      <alignment vertical="center" wrapText="1"/>
    </xf>
    <xf numFmtId="164" fontId="0" fillId="5" borderId="0" xfId="0" applyNumberFormat="1" applyFill="1" applyAlignment="1">
      <alignment horizontal="center"/>
    </xf>
    <xf numFmtId="166" fontId="0" fillId="5" borderId="0" xfId="0" applyNumberFormat="1" applyFill="1" applyAlignment="1">
      <alignment horizontal="center"/>
    </xf>
    <xf numFmtId="164" fontId="1" fillId="2" borderId="0" xfId="1" applyNumberFormat="1" applyBorder="1" applyAlignment="1">
      <alignment horizontal="center"/>
    </xf>
    <xf numFmtId="166" fontId="1" fillId="2" borderId="5" xfId="1" applyNumberFormat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166" fontId="0" fillId="5" borderId="10" xfId="0" applyNumberFormat="1" applyFill="1" applyBorder="1" applyAlignment="1">
      <alignment horizontal="center"/>
    </xf>
    <xf numFmtId="164" fontId="1" fillId="2" borderId="10" xfId="1" applyNumberFormat="1" applyBorder="1" applyAlignment="1">
      <alignment horizontal="center"/>
    </xf>
    <xf numFmtId="166" fontId="1" fillId="2" borderId="11" xfId="1" applyNumberFormat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166" fontId="0" fillId="5" borderId="7" xfId="0" applyNumberFormat="1" applyFill="1" applyBorder="1" applyAlignment="1">
      <alignment horizontal="center"/>
    </xf>
    <xf numFmtId="164" fontId="1" fillId="2" borderId="7" xfId="1" applyNumberFormat="1" applyBorder="1" applyAlignment="1">
      <alignment horizontal="center"/>
    </xf>
    <xf numFmtId="166" fontId="1" fillId="2" borderId="8" xfId="1" applyNumberFormat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166" fontId="0" fillId="5" borderId="12" xfId="0" applyNumberFormat="1" applyFill="1" applyBorder="1" applyAlignment="1">
      <alignment horizontal="center"/>
    </xf>
    <xf numFmtId="164" fontId="1" fillId="2" borderId="12" xfId="1" applyNumberFormat="1" applyBorder="1" applyAlignment="1">
      <alignment horizontal="center"/>
    </xf>
    <xf numFmtId="166" fontId="1" fillId="2" borderId="13" xfId="1" applyNumberFormat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6" fontId="0" fillId="5" borderId="2" xfId="0" applyNumberFormat="1" applyFill="1" applyBorder="1" applyAlignment="1">
      <alignment horizontal="center"/>
    </xf>
    <xf numFmtId="164" fontId="1" fillId="2" borderId="2" xfId="1" applyNumberFormat="1" applyBorder="1" applyAlignment="1">
      <alignment horizontal="center"/>
    </xf>
    <xf numFmtId="166" fontId="1" fillId="2" borderId="3" xfId="1" applyNumberFormat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166" fontId="4" fillId="3" borderId="11" xfId="0" applyNumberFormat="1" applyFont="1" applyFill="1" applyBorder="1" applyAlignment="1">
      <alignment horizontal="center"/>
    </xf>
    <xf numFmtId="164" fontId="4" fillId="5" borderId="0" xfId="0" applyNumberFormat="1" applyFont="1" applyFill="1" applyAlignment="1">
      <alignment horizontal="center"/>
    </xf>
    <xf numFmtId="166" fontId="4" fillId="5" borderId="0" xfId="0" applyNumberFormat="1" applyFont="1" applyFill="1" applyAlignment="1">
      <alignment horizontal="center"/>
    </xf>
    <xf numFmtId="166" fontId="4" fillId="3" borderId="8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167" fontId="0" fillId="5" borderId="0" xfId="0" applyNumberFormat="1" applyFill="1"/>
    <xf numFmtId="2" fontId="0" fillId="5" borderId="7" xfId="0" applyNumberFormat="1" applyFill="1" applyBorder="1"/>
    <xf numFmtId="164" fontId="4" fillId="3" borderId="4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0" xfId="0" applyFont="1" applyFill="1" applyAlignment="1">
      <alignment horizontal="center" vertical="center" textRotation="90"/>
    </xf>
    <xf numFmtId="0" fontId="2" fillId="4" borderId="9" xfId="0" applyFont="1" applyFill="1" applyBorder="1" applyAlignment="1">
      <alignment horizontal="center" vertical="center" textRotation="90"/>
    </xf>
    <xf numFmtId="0" fontId="2" fillId="4" borderId="10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4" borderId="0" xfId="0" applyFont="1" applyFill="1" applyAlignment="1">
      <alignment horizontal="center" vertical="center" textRotation="90" wrapText="1"/>
    </xf>
    <xf numFmtId="0" fontId="2" fillId="4" borderId="9" xfId="0" applyFont="1" applyFill="1" applyBorder="1" applyAlignment="1">
      <alignment horizontal="center" vertical="center" textRotation="90" wrapText="1"/>
    </xf>
    <xf numFmtId="0" fontId="2" fillId="4" borderId="10" xfId="0" applyFont="1" applyFill="1" applyBorder="1" applyAlignment="1">
      <alignment horizontal="center" vertical="center" textRotation="90" wrapText="1"/>
    </xf>
    <xf numFmtId="1" fontId="4" fillId="3" borderId="5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1" fontId="4" fillId="5" borderId="0" xfId="0" applyNumberFormat="1" applyFont="1" applyFill="1" applyAlignment="1">
      <alignment horizontal="center"/>
    </xf>
    <xf numFmtId="1" fontId="4" fillId="3" borderId="8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5">
    <dxf>
      <numFmt numFmtId="1" formatCode="0"/>
      <fill>
        <patternFill patternType="solid">
          <fgColor indexed="64"/>
          <bgColor theme="0"/>
        </patternFill>
      </fill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CA3534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CA353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A35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Knight" id="{06802B77-EB5D-4BCB-95EE-91D372103F0A}" userId="S::davidk@ingenuity-design.com.au::1c19629c-050d-467d-acf3-f7fcacfd0dc2" providerId="AD"/>
  <person displayName="Rodrigo Haller" id="{3D9EF3AF-3452-40C0-895A-075233F26E62}" userId="S::rodrigoh@ingenuity-design.com.au::c50b038b-8855-4449-b18a-6134af563a1d" providerId="AD"/>
  <person displayName="Stephen Geary" id="{17A0F0D0-8398-4AF0-947D-D6CEA4493B96}" userId="S::stepheng@ingenuity-design.com.au::d4698b3d-d257-4f78-9193-c55658b8ba0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5A9374-4D19-498B-AC3E-659C4AD42E7A}" name="Table4" displayName="Table4" ref="D2:L46" totalsRowShown="0" headerRowDxfId="4" tableBorderDxfId="3">
  <autoFilter ref="D2:L46" xr:uid="{8C5A9374-4D19-498B-AC3E-659C4AD42E7A}"/>
  <tableColumns count="9">
    <tableColumn id="1" xr3:uid="{4896987E-BB47-4ED0-92C4-6E79DDC5A8E1}" name="Range"/>
    <tableColumn id="2" xr3:uid="{F622606C-91B3-4937-9F8B-DCD71382F339}" name="Ref. Y1"/>
    <tableColumn id="3" xr3:uid="{1F5FC817-3FE0-478A-8AD1-827584006E9A}" name="Ref. Y2"/>
    <tableColumn id="4" xr3:uid="{E9B2EAFE-E739-4C5F-8932-735CF3CF5112}" name="Pokit X1"/>
    <tableColumn id="5" xr3:uid="{F16B01C5-4E84-4D62-BD8B-3CB43155FD90}" name="Pokit X2"/>
    <tableColumn id="6" xr3:uid="{D0FCFC16-C8A0-4875-A24C-67FA08DF50ED}" name="Prev._x000a_Gain"/>
    <tableColumn id="7" xr3:uid="{C78E798E-15AE-419E-AF2C-AE34A3B84C55}" name="Prev._x000a_Offset"/>
    <tableColumn id="8" xr3:uid="{27C75184-DD29-42E6-988A-93070995FAF3}" name="New_x000a_Gain"/>
    <tableColumn id="9" xr3:uid="{E81D2036-905C-460F-9D7F-16EC4C43DE3E}" name="New_x000a_Offset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C223A2-8FCC-42B0-BAF8-53E2561ACBB8}" name="Table5" displayName="Table5" ref="N2:P46" totalsRowShown="0" headerRowDxfId="2" tableBorderDxfId="1">
  <autoFilter ref="N2:P46" xr:uid="{CFC223A2-8FCC-42B0-BAF8-53E2561ACBB8}"/>
  <tableColumns count="3">
    <tableColumn id="1" xr3:uid="{3BE0FE34-CE57-4D9F-83E5-062C5E95BDA8}" name="Partial_x000a_Gain"/>
    <tableColumn id="2" xr3:uid="{3C983AC1-5600-40FB-A2E2-DC64D0830EAE}" name="Partial_x000a_Offset"/>
    <tableColumn id="3" xr3:uid="{A178557F-0E6C-41C2-A69D-941170655CE8}" name="Offset Scaling Facto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3-02-09T04:12:10.06" personId="{3D9EF3AF-3452-40C0-895A-075233F26E62}" id="{8480772C-F933-44C3-B530-6CC1D3DC1107}">
    <text>Low-end measurement using the reference measurement tool.
Hint: To make sure that the measurement is taken using the correct range, use a value slightly higher than the bottom of the range.
E.g.: For range "2V to 10V", measure 2.5V</text>
  </threadedComment>
  <threadedComment ref="F2" dT="2023-02-09T04:14:00.65" personId="{3D9EF3AF-3452-40C0-895A-075233F26E62}" id="{7D144BAD-8423-40B0-A030-B20710577CB5}">
    <text>High-end measurement using the reference measurement tool.
Hint: To make sure that the measurement is taken using the correct range, use a value slightly lower than the top of the range.
E.g.: For range "2V to 10V", measure 9.5V</text>
  </threadedComment>
  <threadedComment ref="G2" dT="2023-02-09T04:17:01.84" personId="{3D9EF3AF-3452-40C0-895A-075233F26E62}" id="{7B428AD7-B4F8-43DF-A10C-7DDDEBB2AA5A}">
    <text>Right after measuring Y1, disconnect the reference measurement tool and repeat the measurement using the Pokit device being calibrated.</text>
  </threadedComment>
  <threadedComment ref="H2" dT="2023-02-09T04:18:13.81" personId="{3D9EF3AF-3452-40C0-895A-075233F26E62}" id="{B1313E0E-5B2C-4992-A843-FFFFC7B03594}">
    <text>Right after measuring Y2, disconnect the reference measurement tool and repeat the measurement using the Pokit device being calibrated.</text>
  </threadedComment>
  <threadedComment ref="I2" dT="2023-02-09T04:19:35.25" personId="{3D9EF3AF-3452-40C0-895A-075233F26E62}" id="{1C88E082-C77B-474F-9F21-CE35EDE1F4BE}">
    <text>Open the Pokit App Calibration page, select the range being calibrated and write the original GAIN value here.</text>
  </threadedComment>
  <threadedComment ref="J2" dT="2023-02-09T04:19:47.12" personId="{3D9EF3AF-3452-40C0-895A-075233F26E62}" id="{6E72ADCE-98BE-43E0-9356-5CBDC6B7C03F}">
    <text>Open the Pokit App Calibration page, select the range being calibrated and write the original OFFSET value here.</text>
  </threadedComment>
  <threadedComment ref="K2" dT="2023-02-09T04:21:01.54" personId="{3D9EF3AF-3452-40C0-895A-075233F26E62}" id="{16218756-2C0A-46B0-96A7-BDB3F0E9F93C}">
    <text>Overwrite the original GAIN value on the Pokit App Calibration screen with this value.</text>
  </threadedComment>
  <threadedComment ref="L2" dT="2023-02-09T04:21:57.54" personId="{3D9EF3AF-3452-40C0-895A-075233F26E62}" id="{E1786018-A492-4058-AC93-699BD7ABDA64}">
    <text>Overwrite the original OFFSET value on the Pokit App Calibration screen with this value.
Click on APPLY and repeat the process for the next range.</text>
  </threadedComment>
  <threadedComment ref="N2" dT="2023-04-12T04:36:05.87" personId="{17A0F0D0-8398-4AF0-947D-D6CEA4493B96}" id="{1F765730-B864-4F83-B776-59C8A7DBB8E5}">
    <text>Formula for Gain calculation is based off linear slope equation 
m = (Y2-Y1)/(X2-X1)</text>
  </threadedComment>
  <threadedComment ref="O2" dT="2023-04-12T04:36:44.55" personId="{17A0F0D0-8398-4AF0-947D-D6CEA4493B96}" id="{1ECB91D3-E3C4-42CF-935A-2735CD36DDC7}">
    <text>Formula for Offset calculation is based off line equation Y = mX+b
solving for b:
b = Y-mX
this is solved for Y1,X1 and Y2,X2 and an average is taken to reduce influence of measurement errors and non-linearity</text>
  </threadedComment>
  <threadedComment ref="P2" dT="2023-04-12T06:51:33.57" personId="{06802B77-EB5D-4BCB-95EE-91D372103F0A}" id="{05EE13BB-FE13-40A7-B535-8E6035737376}">
    <text>Capacitance Offsets are stored in uF</text>
  </threadedComment>
  <threadedComment ref="C20" dT="2023-02-09T04:08:13.14" personId="{3D9EF3AF-3452-40C0-895A-075233F26E62}" id="{D7AD463C-F046-41DA-94C0-535AB1A25126}">
    <text>Set the switch to "Low Current / All"</text>
  </threadedComment>
  <threadedComment ref="C25" dT="2023-02-09T04:07:33.25" personId="{3D9EF3AF-3452-40C0-895A-075233F26E62}" id="{2B01A351-63C5-4661-A0B0-336DEF387DD6}">
    <text>Set the switch to "High Current"</text>
  </threadedComment>
  <threadedComment ref="O40" dT="2023-04-12T06:18:37.39" personId="{17A0F0D0-8398-4AF0-947D-D6CEA4493B96}" id="{65E2F478-2D48-4DA6-BAE1-E8B1341CD335}">
    <text>Pokit Pro uses uF as the standard unit for capacitance so the offsets must be scaled up 1 million times to compensate against SI units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4582-0C98-4D1F-80F9-105E698799DA}">
  <dimension ref="B1:Q46"/>
  <sheetViews>
    <sheetView tabSelected="1" workbookViewId="0">
      <pane xSplit="3" ySplit="2" topLeftCell="G3" activePane="bottomRight" state="frozen"/>
      <selection pane="topRight" activeCell="D1" sqref="D1"/>
      <selection pane="bottomLeft" activeCell="A3" sqref="A3"/>
      <selection pane="bottomRight" activeCell="U8" sqref="U8"/>
    </sheetView>
  </sheetViews>
  <sheetFormatPr defaultColWidth="9.140625" defaultRowHeight="15" x14ac:dyDescent="0.25"/>
  <cols>
    <col min="1" max="1" width="3.42578125" style="1" customWidth="1"/>
    <col min="2" max="2" width="6.140625" style="1" bestFit="1" customWidth="1"/>
    <col min="3" max="3" width="6.140625" style="1" customWidth="1"/>
    <col min="4" max="4" width="15.85546875" style="1" bestFit="1" customWidth="1"/>
    <col min="5" max="6" width="8.85546875" style="1" customWidth="1"/>
    <col min="7" max="8" width="9.85546875" style="1" customWidth="1"/>
    <col min="9" max="9" width="10.42578125" style="2" customWidth="1"/>
    <col min="10" max="10" width="14" style="2" customWidth="1"/>
    <col min="11" max="11" width="14.140625" style="2" bestFit="1" customWidth="1"/>
    <col min="12" max="12" width="14" style="2" customWidth="1"/>
    <col min="13" max="13" width="1.42578125" style="1" customWidth="1"/>
    <col min="14" max="15" width="11.7109375" style="1" customWidth="1"/>
    <col min="16" max="16" width="15" style="1" customWidth="1"/>
    <col min="17" max="17" width="11.28515625" style="1" bestFit="1" customWidth="1"/>
    <col min="18" max="16384" width="9.140625" style="1"/>
  </cols>
  <sheetData>
    <row r="1" spans="2:17" ht="15.75" thickBot="1" x14ac:dyDescent="0.3"/>
    <row r="2" spans="2:17" ht="30.75" customHeight="1" x14ac:dyDescent="0.25">
      <c r="B2" s="63" t="s">
        <v>17</v>
      </c>
      <c r="C2" s="64"/>
      <c r="D2" s="55" t="s">
        <v>0</v>
      </c>
      <c r="E2" s="55" t="s">
        <v>55</v>
      </c>
      <c r="F2" s="55" t="s">
        <v>56</v>
      </c>
      <c r="G2" s="55" t="s">
        <v>53</v>
      </c>
      <c r="H2" s="55" t="s">
        <v>54</v>
      </c>
      <c r="I2" s="55" t="s">
        <v>48</v>
      </c>
      <c r="J2" s="55" t="s">
        <v>49</v>
      </c>
      <c r="K2" s="55" t="s">
        <v>52</v>
      </c>
      <c r="L2" s="56" t="s">
        <v>51</v>
      </c>
      <c r="M2" s="22"/>
      <c r="N2" s="57" t="s">
        <v>50</v>
      </c>
      <c r="O2" s="58" t="s">
        <v>58</v>
      </c>
      <c r="P2" s="58" t="s">
        <v>59</v>
      </c>
    </row>
    <row r="3" spans="2:17" ht="15" customHeight="1" x14ac:dyDescent="0.25">
      <c r="B3" s="59" t="s">
        <v>18</v>
      </c>
      <c r="C3" s="60"/>
      <c r="D3" s="14" t="s">
        <v>1</v>
      </c>
      <c r="E3" s="16">
        <v>-590</v>
      </c>
      <c r="F3" s="16">
        <v>-410</v>
      </c>
      <c r="G3" s="16">
        <v>-590</v>
      </c>
      <c r="H3" s="16">
        <v>-410</v>
      </c>
      <c r="I3" s="23">
        <v>1</v>
      </c>
      <c r="J3" s="24">
        <v>0</v>
      </c>
      <c r="K3" s="25">
        <f t="shared" ref="K3:K18" si="0">IF(ISBLANK(I3), N3,I3*N3)</f>
        <v>1</v>
      </c>
      <c r="L3" s="26">
        <f t="shared" ref="L3:L18" si="1">J3+O3</f>
        <v>0</v>
      </c>
      <c r="N3" s="51">
        <f>(Table4[[#This Row],[Ref. Y2]]-Table4[[#This Row],[Ref. Y1]])/(Table4[[#This Row],[Pokit X2]]-Table4[[#This Row],[Pokit X1]])</f>
        <v>1</v>
      </c>
      <c r="O3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3" s="75">
        <v>1</v>
      </c>
      <c r="Q3" s="49"/>
    </row>
    <row r="4" spans="2:17" x14ac:dyDescent="0.25">
      <c r="B4" s="59"/>
      <c r="C4" s="60"/>
      <c r="D4" s="14" t="s">
        <v>7</v>
      </c>
      <c r="E4" s="16">
        <v>-390</v>
      </c>
      <c r="F4" s="16">
        <v>-130</v>
      </c>
      <c r="G4" s="16">
        <v>-390</v>
      </c>
      <c r="H4" s="16">
        <v>-130</v>
      </c>
      <c r="I4" s="23">
        <v>1</v>
      </c>
      <c r="J4" s="24">
        <v>0</v>
      </c>
      <c r="K4" s="25">
        <f t="shared" si="0"/>
        <v>1</v>
      </c>
      <c r="L4" s="26">
        <f t="shared" si="1"/>
        <v>0</v>
      </c>
      <c r="N4" s="51">
        <f>(Table4[[#This Row],[Ref. Y2]]-Table4[[#This Row],[Ref. Y1]])/(Table4[[#This Row],[Pokit X2]]-Table4[[#This Row],[Pokit X1]])</f>
        <v>1</v>
      </c>
      <c r="O4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4" s="75">
        <v>1</v>
      </c>
      <c r="Q4" s="49"/>
    </row>
    <row r="5" spans="2:17" x14ac:dyDescent="0.25">
      <c r="B5" s="59"/>
      <c r="C5" s="60"/>
      <c r="D5" s="14" t="s">
        <v>2</v>
      </c>
      <c r="E5" s="16">
        <v>-120</v>
      </c>
      <c r="F5" s="16">
        <v>-65</v>
      </c>
      <c r="G5" s="16">
        <v>-120</v>
      </c>
      <c r="H5" s="16">
        <v>-65</v>
      </c>
      <c r="I5" s="23">
        <v>1</v>
      </c>
      <c r="J5" s="24">
        <v>0</v>
      </c>
      <c r="K5" s="25">
        <f t="shared" si="0"/>
        <v>1</v>
      </c>
      <c r="L5" s="26">
        <f t="shared" si="1"/>
        <v>0</v>
      </c>
      <c r="N5" s="51">
        <f>(Table4[[#This Row],[Ref. Y2]]-Table4[[#This Row],[Ref. Y1]])/(Table4[[#This Row],[Pokit X2]]-Table4[[#This Row],[Pokit X1]])</f>
        <v>1</v>
      </c>
      <c r="O5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5" s="75">
        <v>1</v>
      </c>
      <c r="Q5" s="49"/>
    </row>
    <row r="6" spans="2:17" x14ac:dyDescent="0.25">
      <c r="B6" s="59"/>
      <c r="C6" s="60"/>
      <c r="D6" s="14" t="s">
        <v>3</v>
      </c>
      <c r="E6" s="16">
        <v>-55</v>
      </c>
      <c r="F6" s="16">
        <v>-32</v>
      </c>
      <c r="G6" s="16">
        <v>-55</v>
      </c>
      <c r="H6" s="16">
        <v>-32</v>
      </c>
      <c r="I6" s="23">
        <v>1</v>
      </c>
      <c r="J6" s="24">
        <v>0</v>
      </c>
      <c r="K6" s="25">
        <f t="shared" si="0"/>
        <v>1</v>
      </c>
      <c r="L6" s="26">
        <f t="shared" si="1"/>
        <v>0</v>
      </c>
      <c r="N6" s="51">
        <f>(Table4[[#This Row],[Ref. Y2]]-Table4[[#This Row],[Ref. Y1]])/(Table4[[#This Row],[Pokit X2]]-Table4[[#This Row],[Pokit X1]])</f>
        <v>1</v>
      </c>
      <c r="O6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6" s="75">
        <v>1</v>
      </c>
      <c r="Q6" s="49"/>
    </row>
    <row r="7" spans="2:17" x14ac:dyDescent="0.25">
      <c r="B7" s="59"/>
      <c r="C7" s="60"/>
      <c r="D7" s="14" t="s">
        <v>4</v>
      </c>
      <c r="E7" s="16">
        <v>-28</v>
      </c>
      <c r="F7" s="16">
        <v>-10.5</v>
      </c>
      <c r="G7" s="16">
        <v>-28</v>
      </c>
      <c r="H7" s="16">
        <v>-10.5</v>
      </c>
      <c r="I7" s="23">
        <v>1</v>
      </c>
      <c r="J7" s="24">
        <v>0</v>
      </c>
      <c r="K7" s="25">
        <f t="shared" si="0"/>
        <v>1</v>
      </c>
      <c r="L7" s="26">
        <f t="shared" si="1"/>
        <v>0</v>
      </c>
      <c r="N7" s="51">
        <f>(Table4[[#This Row],[Ref. Y2]]-Table4[[#This Row],[Ref. Y1]])/(Table4[[#This Row],[Pokit X2]]-Table4[[#This Row],[Pokit X1]])</f>
        <v>1</v>
      </c>
      <c r="O7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7" s="75">
        <v>1</v>
      </c>
      <c r="Q7" s="49"/>
    </row>
    <row r="8" spans="2:17" x14ac:dyDescent="0.25">
      <c r="B8" s="59"/>
      <c r="C8" s="60"/>
      <c r="D8" s="14" t="s">
        <v>6</v>
      </c>
      <c r="E8" s="16">
        <v>-9.5</v>
      </c>
      <c r="F8" s="16">
        <v>-2.5</v>
      </c>
      <c r="G8" s="16">
        <v>-9.5</v>
      </c>
      <c r="H8" s="16">
        <v>-2.5</v>
      </c>
      <c r="I8" s="23">
        <v>1</v>
      </c>
      <c r="J8" s="24">
        <v>0</v>
      </c>
      <c r="K8" s="25">
        <f t="shared" si="0"/>
        <v>1</v>
      </c>
      <c r="L8" s="26">
        <f t="shared" si="1"/>
        <v>0</v>
      </c>
      <c r="N8" s="51">
        <f>(Table4[[#This Row],[Ref. Y2]]-Table4[[#This Row],[Ref. Y1]])/(Table4[[#This Row],[Pokit X2]]-Table4[[#This Row],[Pokit X1]])</f>
        <v>1</v>
      </c>
      <c r="O8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8" s="75">
        <v>1</v>
      </c>
      <c r="Q8" s="49"/>
    </row>
    <row r="9" spans="2:17" x14ac:dyDescent="0.25">
      <c r="B9" s="59"/>
      <c r="C9" s="60"/>
      <c r="D9" s="14" t="s">
        <v>5</v>
      </c>
      <c r="E9" s="3">
        <v>-1.5</v>
      </c>
      <c r="F9" s="3">
        <v>-0.26</v>
      </c>
      <c r="G9" s="3">
        <v>-1.5</v>
      </c>
      <c r="H9" s="3">
        <v>-0.26</v>
      </c>
      <c r="I9" s="23">
        <v>1</v>
      </c>
      <c r="J9" s="24">
        <v>0</v>
      </c>
      <c r="K9" s="25">
        <f t="shared" si="0"/>
        <v>1</v>
      </c>
      <c r="L9" s="26">
        <f t="shared" si="1"/>
        <v>0</v>
      </c>
      <c r="N9" s="51">
        <f>(Table4[[#This Row],[Ref. Y2]]-Table4[[#This Row],[Ref. Y1]])/(Table4[[#This Row],[Pokit X2]]-Table4[[#This Row],[Pokit X1]])</f>
        <v>1</v>
      </c>
      <c r="O9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9" s="75">
        <v>1</v>
      </c>
      <c r="Q9" s="49"/>
    </row>
    <row r="10" spans="2:17" x14ac:dyDescent="0.25">
      <c r="B10" s="59"/>
      <c r="C10" s="60"/>
      <c r="D10" s="14" t="s">
        <v>8</v>
      </c>
      <c r="E10" s="3">
        <v>-0.24</v>
      </c>
      <c r="F10" s="3">
        <v>-0.01</v>
      </c>
      <c r="G10" s="3">
        <v>-0.24</v>
      </c>
      <c r="H10" s="3">
        <v>-0.01</v>
      </c>
      <c r="I10" s="23">
        <v>1</v>
      </c>
      <c r="J10" s="24">
        <v>0</v>
      </c>
      <c r="K10" s="25">
        <f t="shared" si="0"/>
        <v>1</v>
      </c>
      <c r="L10" s="26">
        <f t="shared" si="1"/>
        <v>0</v>
      </c>
      <c r="N10" s="51">
        <f>(Table4[[#This Row],[Ref. Y2]]-Table4[[#This Row],[Ref. Y1]])/(Table4[[#This Row],[Pokit X2]]-Table4[[#This Row],[Pokit X1]])</f>
        <v>1</v>
      </c>
      <c r="O10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10" s="75">
        <v>1</v>
      </c>
      <c r="Q10" s="3"/>
    </row>
    <row r="11" spans="2:17" x14ac:dyDescent="0.25">
      <c r="B11" s="59"/>
      <c r="C11" s="60"/>
      <c r="D11" s="14" t="s">
        <v>9</v>
      </c>
      <c r="E11" s="3">
        <v>0.01</v>
      </c>
      <c r="F11" s="3">
        <v>0.24</v>
      </c>
      <c r="G11" s="3">
        <v>0.01</v>
      </c>
      <c r="H11" s="3">
        <v>0.24</v>
      </c>
      <c r="I11" s="23">
        <v>1</v>
      </c>
      <c r="J11" s="24">
        <v>0</v>
      </c>
      <c r="K11" s="25">
        <f t="shared" si="0"/>
        <v>1</v>
      </c>
      <c r="L11" s="26">
        <f t="shared" si="1"/>
        <v>0</v>
      </c>
      <c r="N11" s="51">
        <f>(Table4[[#This Row],[Ref. Y2]]-Table4[[#This Row],[Ref. Y1]])/(Table4[[#This Row],[Pokit X2]]-Table4[[#This Row],[Pokit X1]])</f>
        <v>1</v>
      </c>
      <c r="O11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11" s="75">
        <v>1</v>
      </c>
      <c r="Q11" s="3"/>
    </row>
    <row r="12" spans="2:17" x14ac:dyDescent="0.25">
      <c r="B12" s="59"/>
      <c r="C12" s="60"/>
      <c r="D12" s="14" t="s">
        <v>10</v>
      </c>
      <c r="E12" s="3">
        <v>0.26</v>
      </c>
      <c r="F12" s="3">
        <v>1.5</v>
      </c>
      <c r="G12" s="3">
        <v>0.26</v>
      </c>
      <c r="H12" s="3">
        <v>1.5</v>
      </c>
      <c r="I12" s="23">
        <v>1</v>
      </c>
      <c r="J12" s="24">
        <v>0</v>
      </c>
      <c r="K12" s="25">
        <f t="shared" si="0"/>
        <v>1</v>
      </c>
      <c r="L12" s="26">
        <f t="shared" si="1"/>
        <v>0</v>
      </c>
      <c r="N12" s="51">
        <f>(Table4[[#This Row],[Ref. Y2]]-Table4[[#This Row],[Ref. Y1]])/(Table4[[#This Row],[Pokit X2]]-Table4[[#This Row],[Pokit X1]])</f>
        <v>1</v>
      </c>
      <c r="O12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12" s="75">
        <v>1</v>
      </c>
      <c r="Q12" s="3"/>
    </row>
    <row r="13" spans="2:17" x14ac:dyDescent="0.25">
      <c r="B13" s="59"/>
      <c r="C13" s="60"/>
      <c r="D13" s="14" t="s">
        <v>11</v>
      </c>
      <c r="E13" s="16">
        <v>2.5</v>
      </c>
      <c r="F13" s="16">
        <v>9.5</v>
      </c>
      <c r="G13" s="16">
        <v>2.5</v>
      </c>
      <c r="H13" s="16">
        <v>9.5</v>
      </c>
      <c r="I13" s="23">
        <v>1</v>
      </c>
      <c r="J13" s="24">
        <v>0</v>
      </c>
      <c r="K13" s="25">
        <f t="shared" si="0"/>
        <v>1</v>
      </c>
      <c r="L13" s="26">
        <f t="shared" si="1"/>
        <v>0</v>
      </c>
      <c r="N13" s="51">
        <f>(Table4[[#This Row],[Ref. Y2]]-Table4[[#This Row],[Ref. Y1]])/(Table4[[#This Row],[Pokit X2]]-Table4[[#This Row],[Pokit X1]])</f>
        <v>1</v>
      </c>
      <c r="O13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13" s="75">
        <v>1</v>
      </c>
      <c r="Q13" s="49"/>
    </row>
    <row r="14" spans="2:17" x14ac:dyDescent="0.25">
      <c r="B14" s="59"/>
      <c r="C14" s="60"/>
      <c r="D14" s="14" t="s">
        <v>12</v>
      </c>
      <c r="E14" s="16">
        <v>10.5</v>
      </c>
      <c r="F14" s="16">
        <v>28</v>
      </c>
      <c r="G14" s="16">
        <v>10.5</v>
      </c>
      <c r="H14" s="16">
        <v>28</v>
      </c>
      <c r="I14" s="23">
        <v>1</v>
      </c>
      <c r="J14" s="24">
        <v>0</v>
      </c>
      <c r="K14" s="25">
        <f t="shared" si="0"/>
        <v>1</v>
      </c>
      <c r="L14" s="26">
        <f t="shared" si="1"/>
        <v>0</v>
      </c>
      <c r="N14" s="51">
        <f>(Table4[[#This Row],[Ref. Y2]]-Table4[[#This Row],[Ref. Y1]])/(Table4[[#This Row],[Pokit X2]]-Table4[[#This Row],[Pokit X1]])</f>
        <v>1</v>
      </c>
      <c r="O14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14" s="75">
        <v>1</v>
      </c>
      <c r="Q14" s="49"/>
    </row>
    <row r="15" spans="2:17" x14ac:dyDescent="0.25">
      <c r="B15" s="59"/>
      <c r="C15" s="60"/>
      <c r="D15" s="14" t="s">
        <v>13</v>
      </c>
      <c r="E15" s="16">
        <v>32</v>
      </c>
      <c r="F15" s="16">
        <v>55</v>
      </c>
      <c r="G15" s="16">
        <v>32</v>
      </c>
      <c r="H15" s="16">
        <v>55</v>
      </c>
      <c r="I15" s="23">
        <v>1</v>
      </c>
      <c r="J15" s="24">
        <v>0</v>
      </c>
      <c r="K15" s="25">
        <f t="shared" si="0"/>
        <v>1</v>
      </c>
      <c r="L15" s="26">
        <f t="shared" si="1"/>
        <v>0</v>
      </c>
      <c r="N15" s="51">
        <f>(Table4[[#This Row],[Ref. Y2]]-Table4[[#This Row],[Ref. Y1]])/(Table4[[#This Row],[Pokit X2]]-Table4[[#This Row],[Pokit X1]])</f>
        <v>1</v>
      </c>
      <c r="O15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15" s="75">
        <v>1</v>
      </c>
      <c r="Q15" s="49"/>
    </row>
    <row r="16" spans="2:17" x14ac:dyDescent="0.25">
      <c r="B16" s="59"/>
      <c r="C16" s="60"/>
      <c r="D16" s="14" t="s">
        <v>14</v>
      </c>
      <c r="E16" s="16">
        <v>65</v>
      </c>
      <c r="F16" s="16">
        <v>120</v>
      </c>
      <c r="G16" s="16">
        <v>65</v>
      </c>
      <c r="H16" s="16">
        <v>120</v>
      </c>
      <c r="I16" s="23">
        <v>1</v>
      </c>
      <c r="J16" s="24">
        <v>0</v>
      </c>
      <c r="K16" s="25">
        <f t="shared" si="0"/>
        <v>1</v>
      </c>
      <c r="L16" s="26">
        <f t="shared" si="1"/>
        <v>0</v>
      </c>
      <c r="N16" s="51">
        <f>(Table4[[#This Row],[Ref. Y2]]-Table4[[#This Row],[Ref. Y1]])/(Table4[[#This Row],[Pokit X2]]-Table4[[#This Row],[Pokit X1]])</f>
        <v>1</v>
      </c>
      <c r="O16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16" s="75">
        <v>1</v>
      </c>
      <c r="Q16" s="49"/>
    </row>
    <row r="17" spans="2:17" x14ac:dyDescent="0.25">
      <c r="B17" s="59"/>
      <c r="C17" s="60"/>
      <c r="D17" s="14" t="s">
        <v>15</v>
      </c>
      <c r="E17" s="16">
        <v>130</v>
      </c>
      <c r="F17" s="16">
        <v>390</v>
      </c>
      <c r="G17" s="16">
        <v>130</v>
      </c>
      <c r="H17" s="16">
        <v>390</v>
      </c>
      <c r="I17" s="23">
        <v>1</v>
      </c>
      <c r="J17" s="24">
        <v>0</v>
      </c>
      <c r="K17" s="25">
        <f t="shared" si="0"/>
        <v>1</v>
      </c>
      <c r="L17" s="26">
        <f t="shared" si="1"/>
        <v>0</v>
      </c>
      <c r="N17" s="51">
        <f>(Table4[[#This Row],[Ref. Y2]]-Table4[[#This Row],[Ref. Y1]])/(Table4[[#This Row],[Pokit X2]]-Table4[[#This Row],[Pokit X1]])</f>
        <v>1</v>
      </c>
      <c r="O17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17" s="75">
        <v>1</v>
      </c>
      <c r="Q17" s="49"/>
    </row>
    <row r="18" spans="2:17" ht="15.75" thickBot="1" x14ac:dyDescent="0.3">
      <c r="B18" s="61"/>
      <c r="C18" s="62"/>
      <c r="D18" s="15" t="s">
        <v>16</v>
      </c>
      <c r="E18" s="17">
        <v>410</v>
      </c>
      <c r="F18" s="17">
        <v>590</v>
      </c>
      <c r="G18" s="17">
        <v>410</v>
      </c>
      <c r="H18" s="17">
        <v>590</v>
      </c>
      <c r="I18" s="27">
        <v>1</v>
      </c>
      <c r="J18" s="28">
        <v>0</v>
      </c>
      <c r="K18" s="29">
        <f t="shared" si="0"/>
        <v>1</v>
      </c>
      <c r="L18" s="30">
        <f t="shared" si="1"/>
        <v>0</v>
      </c>
      <c r="N18" s="52">
        <f>(Table4[[#This Row],[Ref. Y2]]-Table4[[#This Row],[Ref. Y1]])/(Table4[[#This Row],[Pokit X2]]-Table4[[#This Row],[Pokit X1]])</f>
        <v>1</v>
      </c>
      <c r="O18" s="44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18" s="76">
        <v>1</v>
      </c>
      <c r="Q18" s="49"/>
    </row>
    <row r="19" spans="2:17" ht="7.15" customHeight="1" thickBot="1" x14ac:dyDescent="0.3">
      <c r="B19" s="5"/>
      <c r="C19" s="5"/>
      <c r="N19" s="45"/>
      <c r="O19" s="46"/>
      <c r="P19" s="77"/>
      <c r="Q19" s="4"/>
    </row>
    <row r="20" spans="2:17" ht="15" customHeight="1" x14ac:dyDescent="0.25">
      <c r="B20" s="68" t="s">
        <v>57</v>
      </c>
      <c r="C20" s="65" t="s">
        <v>27</v>
      </c>
      <c r="D20" s="13" t="s">
        <v>19</v>
      </c>
      <c r="E20" s="19">
        <v>1.0000000000000001E-5</v>
      </c>
      <c r="F20" s="19">
        <v>4.8999999999999998E-4</v>
      </c>
      <c r="G20" s="19">
        <v>1.0000000000000001E-5</v>
      </c>
      <c r="H20" s="19">
        <v>4.8999999999999998E-4</v>
      </c>
      <c r="I20" s="31">
        <v>1</v>
      </c>
      <c r="J20" s="32">
        <v>0</v>
      </c>
      <c r="K20" s="33">
        <f t="shared" ref="K20:K26" si="2">IF(ISBLANK(I20), N20,I20*N20)</f>
        <v>1</v>
      </c>
      <c r="L20" s="34">
        <f t="shared" ref="L20:L26" si="3">J20+O20</f>
        <v>0</v>
      </c>
      <c r="N20" s="53">
        <f>(Table4[[#This Row],[Ref. Y2]]-Table4[[#This Row],[Ref. Y1]])/(Table4[[#This Row],[Pokit X2]]-Table4[[#This Row],[Pokit X1]])</f>
        <v>1</v>
      </c>
      <c r="O20" s="47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20" s="78">
        <v>1</v>
      </c>
      <c r="Q20" s="4"/>
    </row>
    <row r="21" spans="2:17" x14ac:dyDescent="0.25">
      <c r="B21" s="59"/>
      <c r="C21" s="60"/>
      <c r="D21" s="14" t="s">
        <v>20</v>
      </c>
      <c r="E21" s="4">
        <v>5.5000000000000003E-4</v>
      </c>
      <c r="F21" s="4">
        <v>1.9E-3</v>
      </c>
      <c r="G21" s="4">
        <v>5.5000000000000003E-4</v>
      </c>
      <c r="H21" s="4">
        <v>1.9E-3</v>
      </c>
      <c r="I21" s="23">
        <v>1</v>
      </c>
      <c r="J21" s="24">
        <v>0</v>
      </c>
      <c r="K21" s="25">
        <f t="shared" si="2"/>
        <v>1</v>
      </c>
      <c r="L21" s="26">
        <f t="shared" si="3"/>
        <v>0</v>
      </c>
      <c r="N21" s="51">
        <f>(Table4[[#This Row],[Ref. Y2]]-Table4[[#This Row],[Ref. Y1]])/(Table4[[#This Row],[Pokit X2]]-Table4[[#This Row],[Pokit X1]])</f>
        <v>1</v>
      </c>
      <c r="O21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21" s="75">
        <v>1</v>
      </c>
      <c r="Q21" s="4"/>
    </row>
    <row r="22" spans="2:17" x14ac:dyDescent="0.25">
      <c r="B22" s="59"/>
      <c r="C22" s="60"/>
      <c r="D22" s="14" t="s">
        <v>21</v>
      </c>
      <c r="E22" s="18">
        <v>2.0999999999999999E-3</v>
      </c>
      <c r="F22" s="18">
        <v>8.9999999999999993E-3</v>
      </c>
      <c r="G22" s="18">
        <v>2.0999999999999999E-3</v>
      </c>
      <c r="H22" s="18">
        <v>8.9999999999999993E-3</v>
      </c>
      <c r="I22" s="23">
        <v>1</v>
      </c>
      <c r="J22" s="24">
        <v>0</v>
      </c>
      <c r="K22" s="25">
        <f t="shared" si="2"/>
        <v>1</v>
      </c>
      <c r="L22" s="26">
        <f t="shared" si="3"/>
        <v>0</v>
      </c>
      <c r="N22" s="51">
        <f>(Table4[[#This Row],[Ref. Y2]]-Table4[[#This Row],[Ref. Y1]])/(Table4[[#This Row],[Pokit X2]]-Table4[[#This Row],[Pokit X1]])</f>
        <v>1</v>
      </c>
      <c r="O22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22" s="75">
        <v>1</v>
      </c>
      <c r="Q22" s="4"/>
    </row>
    <row r="23" spans="2:17" x14ac:dyDescent="0.25">
      <c r="B23" s="59"/>
      <c r="C23" s="60"/>
      <c r="D23" s="14" t="s">
        <v>22</v>
      </c>
      <c r="E23" s="3">
        <v>1.2E-2</v>
      </c>
      <c r="F23" s="3">
        <v>0.12</v>
      </c>
      <c r="G23" s="3">
        <v>1.2E-2</v>
      </c>
      <c r="H23" s="3">
        <v>0.12</v>
      </c>
      <c r="I23" s="23">
        <v>1</v>
      </c>
      <c r="J23" s="24">
        <v>0</v>
      </c>
      <c r="K23" s="25">
        <f t="shared" si="2"/>
        <v>1</v>
      </c>
      <c r="L23" s="26">
        <f t="shared" si="3"/>
        <v>0</v>
      </c>
      <c r="N23" s="51">
        <f>(Table4[[#This Row],[Ref. Y2]]-Table4[[#This Row],[Ref. Y1]])/(Table4[[#This Row],[Pokit X2]]-Table4[[#This Row],[Pokit X1]])</f>
        <v>1</v>
      </c>
      <c r="O23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23" s="75">
        <v>1</v>
      </c>
      <c r="Q23" s="4"/>
    </row>
    <row r="24" spans="2:17" x14ac:dyDescent="0.25">
      <c r="B24" s="59"/>
      <c r="C24" s="60"/>
      <c r="D24" s="20" t="s">
        <v>23</v>
      </c>
      <c r="E24" s="21">
        <v>0.13</v>
      </c>
      <c r="F24" s="21">
        <v>0.28999999999999998</v>
      </c>
      <c r="G24" s="21">
        <v>0.13</v>
      </c>
      <c r="H24" s="21">
        <v>0.28999999999999998</v>
      </c>
      <c r="I24" s="35">
        <v>1</v>
      </c>
      <c r="J24" s="36">
        <v>0</v>
      </c>
      <c r="K24" s="37">
        <f t="shared" si="2"/>
        <v>1</v>
      </c>
      <c r="L24" s="38">
        <f t="shared" si="3"/>
        <v>0</v>
      </c>
      <c r="N24" s="51">
        <f>(Table4[[#This Row],[Ref. Y2]]-Table4[[#This Row],[Ref. Y1]])/(Table4[[#This Row],[Pokit X2]]-Table4[[#This Row],[Pokit X1]])</f>
        <v>1</v>
      </c>
      <c r="O24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24" s="75">
        <v>1</v>
      </c>
      <c r="Q24" s="4"/>
    </row>
    <row r="25" spans="2:17" x14ac:dyDescent="0.25">
      <c r="B25" s="59"/>
      <c r="C25" s="60" t="s">
        <v>26</v>
      </c>
      <c r="D25" s="14" t="s">
        <v>24</v>
      </c>
      <c r="E25" s="16">
        <v>0.1</v>
      </c>
      <c r="F25" s="16">
        <v>2.9</v>
      </c>
      <c r="G25" s="16">
        <v>0.1</v>
      </c>
      <c r="H25" s="16">
        <v>2.9</v>
      </c>
      <c r="I25" s="23">
        <v>1</v>
      </c>
      <c r="J25" s="24">
        <v>0</v>
      </c>
      <c r="K25" s="25">
        <f t="shared" si="2"/>
        <v>1</v>
      </c>
      <c r="L25" s="26">
        <f t="shared" si="3"/>
        <v>0</v>
      </c>
      <c r="N25" s="51">
        <f>(Table4[[#This Row],[Ref. Y2]]-Table4[[#This Row],[Ref. Y1]])/(Table4[[#This Row],[Pokit X2]]-Table4[[#This Row],[Pokit X1]])</f>
        <v>1</v>
      </c>
      <c r="O25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25" s="75">
        <v>1</v>
      </c>
      <c r="Q25" s="4"/>
    </row>
    <row r="26" spans="2:17" ht="15.75" thickBot="1" x14ac:dyDescent="0.3">
      <c r="B26" s="61"/>
      <c r="C26" s="62"/>
      <c r="D26" s="15" t="s">
        <v>25</v>
      </c>
      <c r="E26" s="17">
        <v>3.2</v>
      </c>
      <c r="F26" s="17">
        <v>9.8000000000000007</v>
      </c>
      <c r="G26" s="17">
        <v>3.2</v>
      </c>
      <c r="H26" s="17">
        <v>9.8000000000000007</v>
      </c>
      <c r="I26" s="27">
        <v>1</v>
      </c>
      <c r="J26" s="28">
        <v>0</v>
      </c>
      <c r="K26" s="29">
        <f t="shared" si="2"/>
        <v>1</v>
      </c>
      <c r="L26" s="30">
        <f t="shared" si="3"/>
        <v>0</v>
      </c>
      <c r="N26" s="52">
        <f>(Table4[[#This Row],[Ref. Y2]]-Table4[[#This Row],[Ref. Y1]])/(Table4[[#This Row],[Pokit X2]]-Table4[[#This Row],[Pokit X1]])</f>
        <v>1</v>
      </c>
      <c r="O26" s="44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26" s="76">
        <v>1</v>
      </c>
      <c r="Q26" s="4"/>
    </row>
    <row r="27" spans="2:17" ht="7.5" customHeight="1" thickBot="1" x14ac:dyDescent="0.3">
      <c r="B27" s="5"/>
      <c r="C27" s="5"/>
      <c r="N27" s="45"/>
      <c r="O27" s="46"/>
      <c r="P27" s="77"/>
      <c r="Q27" s="4"/>
    </row>
    <row r="28" spans="2:17" x14ac:dyDescent="0.25">
      <c r="B28" s="68" t="s">
        <v>28</v>
      </c>
      <c r="C28" s="65"/>
      <c r="D28" s="13" t="s">
        <v>29</v>
      </c>
      <c r="E28" s="7">
        <v>2.2000000000000002</v>
      </c>
      <c r="F28" s="7">
        <v>27</v>
      </c>
      <c r="G28" s="7">
        <v>2.2000000000000002</v>
      </c>
      <c r="H28" s="7">
        <v>27</v>
      </c>
      <c r="I28" s="31">
        <v>1</v>
      </c>
      <c r="J28" s="32">
        <v>0</v>
      </c>
      <c r="K28" s="33">
        <f t="shared" ref="K28:K38" si="4">IF(ISBLANK(I28), N28,I28*N28)</f>
        <v>1</v>
      </c>
      <c r="L28" s="34">
        <f t="shared" ref="L28:L38" si="5">J28+O28</f>
        <v>0</v>
      </c>
      <c r="N28" s="53">
        <f>(Table4[[#This Row],[Ref. Y2]]-Table4[[#This Row],[Ref. Y1]])/(Table4[[#This Row],[Pokit X2]]-Table4[[#This Row],[Pokit X1]])</f>
        <v>1</v>
      </c>
      <c r="O28" s="47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28" s="78">
        <v>1</v>
      </c>
      <c r="Q28" s="4"/>
    </row>
    <row r="29" spans="2:17" x14ac:dyDescent="0.25">
      <c r="B29" s="59"/>
      <c r="C29" s="60"/>
      <c r="D29" s="14" t="s">
        <v>30</v>
      </c>
      <c r="E29" s="1">
        <v>33</v>
      </c>
      <c r="F29" s="1">
        <v>70</v>
      </c>
      <c r="G29" s="1">
        <v>33</v>
      </c>
      <c r="H29" s="1">
        <v>70</v>
      </c>
      <c r="I29" s="23">
        <v>1</v>
      </c>
      <c r="J29" s="24">
        <v>0</v>
      </c>
      <c r="K29" s="25">
        <f t="shared" si="4"/>
        <v>1</v>
      </c>
      <c r="L29" s="26">
        <f t="shared" si="5"/>
        <v>0</v>
      </c>
      <c r="N29" s="51">
        <f>(Table4[[#This Row],[Ref. Y2]]-Table4[[#This Row],[Ref. Y1]])/(Table4[[#This Row],[Pokit X2]]-Table4[[#This Row],[Pokit X1]])</f>
        <v>1</v>
      </c>
      <c r="O29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29" s="75">
        <v>1</v>
      </c>
      <c r="Q29" s="4"/>
    </row>
    <row r="30" spans="2:17" x14ac:dyDescent="0.25">
      <c r="B30" s="59"/>
      <c r="C30" s="60"/>
      <c r="D30" s="14" t="s">
        <v>31</v>
      </c>
      <c r="E30" s="1">
        <v>80</v>
      </c>
      <c r="F30" s="1">
        <v>390</v>
      </c>
      <c r="G30" s="1">
        <v>80</v>
      </c>
      <c r="H30" s="1">
        <v>390</v>
      </c>
      <c r="I30" s="23">
        <v>1</v>
      </c>
      <c r="J30" s="24">
        <v>0</v>
      </c>
      <c r="K30" s="25">
        <f t="shared" si="4"/>
        <v>1</v>
      </c>
      <c r="L30" s="26">
        <f t="shared" si="5"/>
        <v>0</v>
      </c>
      <c r="N30" s="51">
        <f>(Table4[[#This Row],[Ref. Y2]]-Table4[[#This Row],[Ref. Y1]])/(Table4[[#This Row],[Pokit X2]]-Table4[[#This Row],[Pokit X1]])</f>
        <v>1</v>
      </c>
      <c r="O30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30" s="75">
        <v>1</v>
      </c>
      <c r="Q30" s="4"/>
    </row>
    <row r="31" spans="2:17" x14ac:dyDescent="0.25">
      <c r="B31" s="59"/>
      <c r="C31" s="60"/>
      <c r="D31" s="14" t="s">
        <v>32</v>
      </c>
      <c r="E31" s="1">
        <v>430</v>
      </c>
      <c r="F31" s="1">
        <v>4700</v>
      </c>
      <c r="G31" s="1">
        <v>430</v>
      </c>
      <c r="H31" s="1">
        <v>4700</v>
      </c>
      <c r="I31" s="23">
        <v>1</v>
      </c>
      <c r="J31" s="24">
        <v>0</v>
      </c>
      <c r="K31" s="25">
        <f t="shared" si="4"/>
        <v>1</v>
      </c>
      <c r="L31" s="26">
        <f t="shared" si="5"/>
        <v>0</v>
      </c>
      <c r="N31" s="51">
        <f>(Table4[[#This Row],[Ref. Y2]]-Table4[[#This Row],[Ref. Y1]])/(Table4[[#This Row],[Pokit X2]]-Table4[[#This Row],[Pokit X1]])</f>
        <v>1</v>
      </c>
      <c r="O31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31" s="75">
        <v>1</v>
      </c>
      <c r="Q31" s="4"/>
    </row>
    <row r="32" spans="2:17" x14ac:dyDescent="0.25">
      <c r="B32" s="59"/>
      <c r="C32" s="60"/>
      <c r="D32" s="14" t="s">
        <v>33</v>
      </c>
      <c r="E32" s="1">
        <v>5100</v>
      </c>
      <c r="F32" s="1">
        <v>9100</v>
      </c>
      <c r="G32" s="1">
        <v>5100</v>
      </c>
      <c r="H32" s="1">
        <v>9100</v>
      </c>
      <c r="I32" s="23">
        <v>1</v>
      </c>
      <c r="J32" s="24">
        <v>0</v>
      </c>
      <c r="K32" s="25">
        <f t="shared" si="4"/>
        <v>1</v>
      </c>
      <c r="L32" s="26">
        <f t="shared" si="5"/>
        <v>0</v>
      </c>
      <c r="N32" s="51">
        <f>(Table4[[#This Row],[Ref. Y2]]-Table4[[#This Row],[Ref. Y1]])/(Table4[[#This Row],[Pokit X2]]-Table4[[#This Row],[Pokit X1]])</f>
        <v>1</v>
      </c>
      <c r="O32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32" s="75">
        <v>1</v>
      </c>
      <c r="Q32" s="4"/>
    </row>
    <row r="33" spans="2:17" x14ac:dyDescent="0.25">
      <c r="B33" s="59"/>
      <c r="C33" s="60"/>
      <c r="D33" s="14" t="s">
        <v>34</v>
      </c>
      <c r="E33" s="1">
        <v>10500</v>
      </c>
      <c r="F33" s="1">
        <v>14500</v>
      </c>
      <c r="G33" s="1">
        <v>10500</v>
      </c>
      <c r="H33" s="1">
        <v>14500</v>
      </c>
      <c r="I33" s="23">
        <v>1</v>
      </c>
      <c r="J33" s="24">
        <v>0</v>
      </c>
      <c r="K33" s="25">
        <f t="shared" si="4"/>
        <v>1</v>
      </c>
      <c r="L33" s="26">
        <f t="shared" si="5"/>
        <v>0</v>
      </c>
      <c r="N33" s="51">
        <f>(Table4[[#This Row],[Ref. Y2]]-Table4[[#This Row],[Ref. Y1]])/(Table4[[#This Row],[Pokit X2]]-Table4[[#This Row],[Pokit X1]])</f>
        <v>1</v>
      </c>
      <c r="O33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33" s="75">
        <v>1</v>
      </c>
      <c r="Q33" s="4"/>
    </row>
    <row r="34" spans="2:17" x14ac:dyDescent="0.25">
      <c r="B34" s="59"/>
      <c r="C34" s="60"/>
      <c r="D34" s="14" t="s">
        <v>35</v>
      </c>
      <c r="E34" s="1">
        <v>16000</v>
      </c>
      <c r="F34" s="1">
        <v>39000</v>
      </c>
      <c r="G34" s="1">
        <v>16000</v>
      </c>
      <c r="H34" s="1">
        <v>39000</v>
      </c>
      <c r="I34" s="23">
        <v>1</v>
      </c>
      <c r="J34" s="24">
        <v>0</v>
      </c>
      <c r="K34" s="25">
        <f t="shared" si="4"/>
        <v>1</v>
      </c>
      <c r="L34" s="26">
        <f t="shared" si="5"/>
        <v>0</v>
      </c>
      <c r="N34" s="51">
        <f>(Table4[[#This Row],[Ref. Y2]]-Table4[[#This Row],[Ref. Y1]])/(Table4[[#This Row],[Pokit X2]]-Table4[[#This Row],[Pokit X1]])</f>
        <v>1</v>
      </c>
      <c r="O34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34" s="75">
        <v>1</v>
      </c>
      <c r="Q34" s="4"/>
    </row>
    <row r="35" spans="2:17" x14ac:dyDescent="0.25">
      <c r="B35" s="59"/>
      <c r="C35" s="60"/>
      <c r="D35" s="14" t="s">
        <v>36</v>
      </c>
      <c r="E35" s="1">
        <v>47000</v>
      </c>
      <c r="F35" s="1">
        <v>470000</v>
      </c>
      <c r="G35" s="1">
        <v>47000</v>
      </c>
      <c r="H35" s="1">
        <v>470000</v>
      </c>
      <c r="I35" s="23">
        <v>1</v>
      </c>
      <c r="J35" s="24">
        <v>0</v>
      </c>
      <c r="K35" s="25">
        <f t="shared" si="4"/>
        <v>1</v>
      </c>
      <c r="L35" s="26">
        <f t="shared" si="5"/>
        <v>0</v>
      </c>
      <c r="N35" s="51">
        <f>(Table4[[#This Row],[Ref. Y2]]-Table4[[#This Row],[Ref. Y1]])/(Table4[[#This Row],[Pokit X2]]-Table4[[#This Row],[Pokit X1]])</f>
        <v>1</v>
      </c>
      <c r="O35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35" s="75">
        <v>1</v>
      </c>
      <c r="Q35" s="4"/>
    </row>
    <row r="36" spans="2:17" x14ac:dyDescent="0.25">
      <c r="B36" s="59"/>
      <c r="C36" s="60"/>
      <c r="D36" s="14" t="s">
        <v>37</v>
      </c>
      <c r="E36" s="1">
        <v>510000</v>
      </c>
      <c r="F36" s="1">
        <v>680000</v>
      </c>
      <c r="G36" s="1">
        <v>510000</v>
      </c>
      <c r="H36" s="1">
        <v>680000</v>
      </c>
      <c r="I36" s="23">
        <v>1</v>
      </c>
      <c r="J36" s="24">
        <v>0</v>
      </c>
      <c r="K36" s="25">
        <f t="shared" si="4"/>
        <v>1</v>
      </c>
      <c r="L36" s="26">
        <f t="shared" si="5"/>
        <v>0</v>
      </c>
      <c r="N36" s="51">
        <f>(Table4[[#This Row],[Ref. Y2]]-Table4[[#This Row],[Ref. Y1]])/(Table4[[#This Row],[Pokit X2]]-Table4[[#This Row],[Pokit X1]])</f>
        <v>1</v>
      </c>
      <c r="O36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36" s="75">
        <v>1</v>
      </c>
      <c r="Q36" s="4"/>
    </row>
    <row r="37" spans="2:17" x14ac:dyDescent="0.25">
      <c r="B37" s="59"/>
      <c r="C37" s="60"/>
      <c r="D37" s="14" t="s">
        <v>38</v>
      </c>
      <c r="E37" s="1">
        <v>750000</v>
      </c>
      <c r="F37" s="1">
        <v>910000</v>
      </c>
      <c r="G37" s="1">
        <v>750000</v>
      </c>
      <c r="H37" s="1">
        <v>910000</v>
      </c>
      <c r="I37" s="23">
        <v>1</v>
      </c>
      <c r="J37" s="24">
        <v>0</v>
      </c>
      <c r="K37" s="25">
        <f t="shared" si="4"/>
        <v>1</v>
      </c>
      <c r="L37" s="26">
        <f t="shared" si="5"/>
        <v>0</v>
      </c>
      <c r="N37" s="51">
        <f>(Table4[[#This Row],[Ref. Y2]]-Table4[[#This Row],[Ref. Y1]])/(Table4[[#This Row],[Pokit X2]]-Table4[[#This Row],[Pokit X1]])</f>
        <v>1</v>
      </c>
      <c r="O37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37" s="75">
        <v>1</v>
      </c>
      <c r="Q37" s="4"/>
    </row>
    <row r="38" spans="2:17" ht="15.75" thickBot="1" x14ac:dyDescent="0.3">
      <c r="B38" s="61"/>
      <c r="C38" s="62"/>
      <c r="D38" s="15" t="s">
        <v>39</v>
      </c>
      <c r="E38" s="6">
        <v>1100000</v>
      </c>
      <c r="F38" s="6">
        <v>2700000</v>
      </c>
      <c r="G38" s="6">
        <v>1100000</v>
      </c>
      <c r="H38" s="6">
        <v>2700000</v>
      </c>
      <c r="I38" s="27">
        <v>1</v>
      </c>
      <c r="J38" s="28">
        <v>0</v>
      </c>
      <c r="K38" s="29">
        <f t="shared" si="4"/>
        <v>1</v>
      </c>
      <c r="L38" s="30">
        <f t="shared" si="5"/>
        <v>0</v>
      </c>
      <c r="N38" s="52">
        <f>(Table4[[#This Row],[Ref. Y2]]-Table4[[#This Row],[Ref. Y1]])/(Table4[[#This Row],[Pokit X2]]-Table4[[#This Row],[Pokit X1]])</f>
        <v>1</v>
      </c>
      <c r="O38" s="44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38" s="76">
        <v>1</v>
      </c>
      <c r="Q38" s="4"/>
    </row>
    <row r="39" spans="2:17" ht="7.5" customHeight="1" thickBot="1" x14ac:dyDescent="0.3">
      <c r="B39" s="5"/>
      <c r="C39" s="5"/>
      <c r="N39" s="45"/>
      <c r="O39" s="46"/>
      <c r="P39" s="77"/>
      <c r="Q39" s="4"/>
    </row>
    <row r="40" spans="2:17" ht="15" customHeight="1" x14ac:dyDescent="0.25">
      <c r="B40" s="69" t="s">
        <v>40</v>
      </c>
      <c r="C40" s="70"/>
      <c r="D40" s="13" t="s">
        <v>41</v>
      </c>
      <c r="E40" s="8">
        <v>5.0000000000000001E-9</v>
      </c>
      <c r="F40" s="8">
        <v>8.9999999999999999E-8</v>
      </c>
      <c r="G40" s="8">
        <v>5.0000000000000001E-9</v>
      </c>
      <c r="H40" s="8">
        <v>8.9999999999999999E-8</v>
      </c>
      <c r="I40" s="31">
        <v>1</v>
      </c>
      <c r="J40" s="32">
        <v>0</v>
      </c>
      <c r="K40" s="33">
        <f>IF(ISBLANK(I40), N40,I40*N40)</f>
        <v>1</v>
      </c>
      <c r="L40" s="34">
        <f>J40+O40</f>
        <v>0</v>
      </c>
      <c r="N40" s="53">
        <f>(Table4[[#This Row],[Ref. Y2]]-Table4[[#This Row],[Ref. Y1]])/(Table4[[#This Row],[Pokit X2]]-Table4[[#This Row],[Pokit X1]])</f>
        <v>1</v>
      </c>
      <c r="O40" s="47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40" s="78">
        <v>1000000</v>
      </c>
      <c r="Q40" s="4"/>
    </row>
    <row r="41" spans="2:17" x14ac:dyDescent="0.25">
      <c r="B41" s="71"/>
      <c r="C41" s="72"/>
      <c r="D41" s="14" t="s">
        <v>42</v>
      </c>
      <c r="E41" s="9">
        <v>1.1999999999999999E-7</v>
      </c>
      <c r="F41" s="9">
        <v>9.0000000000000002E-6</v>
      </c>
      <c r="G41" s="9">
        <v>1.1999999999999999E-7</v>
      </c>
      <c r="H41" s="9">
        <v>9.0000000000000002E-6</v>
      </c>
      <c r="I41" s="23">
        <v>1</v>
      </c>
      <c r="J41" s="24">
        <v>0</v>
      </c>
      <c r="K41" s="25">
        <f>IF(ISBLANK(I41), N41,I41*N41)</f>
        <v>1</v>
      </c>
      <c r="L41" s="26">
        <f>J41+O41</f>
        <v>0</v>
      </c>
      <c r="N41" s="51">
        <f>(Table4[[#This Row],[Ref. Y2]]-Table4[[#This Row],[Ref. Y1]])/(Table4[[#This Row],[Pokit X2]]-Table4[[#This Row],[Pokit X1]])</f>
        <v>1</v>
      </c>
      <c r="O41" s="43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41" s="75">
        <v>1000000</v>
      </c>
      <c r="Q41" s="4"/>
    </row>
    <row r="42" spans="2:17" ht="15.75" thickBot="1" x14ac:dyDescent="0.3">
      <c r="B42" s="73"/>
      <c r="C42" s="74"/>
      <c r="D42" s="15" t="s">
        <v>43</v>
      </c>
      <c r="E42" s="10">
        <v>1.2E-5</v>
      </c>
      <c r="F42" s="10">
        <v>8.9999999999999998E-4</v>
      </c>
      <c r="G42" s="10">
        <v>1.2E-5</v>
      </c>
      <c r="H42" s="10">
        <v>8.9999999999999998E-4</v>
      </c>
      <c r="I42" s="27">
        <v>1</v>
      </c>
      <c r="J42" s="28">
        <v>0</v>
      </c>
      <c r="K42" s="29">
        <f>IF(ISBLANK(I42), N42,I42*N42)</f>
        <v>1</v>
      </c>
      <c r="L42" s="30">
        <f>J42+O42</f>
        <v>0</v>
      </c>
      <c r="N42" s="52">
        <f>(Table4[[#This Row],[Ref. Y2]]-Table4[[#This Row],[Ref. Y1]])/(Table4[[#This Row],[Pokit X2]]-Table4[[#This Row],[Pokit X1]])</f>
        <v>1</v>
      </c>
      <c r="O42" s="44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42" s="76">
        <v>1000000</v>
      </c>
      <c r="Q42" s="4"/>
    </row>
    <row r="43" spans="2:17" ht="7.5" customHeight="1" thickBot="1" x14ac:dyDescent="0.3">
      <c r="B43" s="5"/>
      <c r="C43" s="5"/>
      <c r="N43" s="45"/>
      <c r="O43" s="46"/>
      <c r="P43" s="77"/>
      <c r="Q43" s="4"/>
    </row>
    <row r="44" spans="2:17" ht="15" customHeight="1" thickBot="1" x14ac:dyDescent="0.3">
      <c r="B44" s="66" t="s">
        <v>44</v>
      </c>
      <c r="C44" s="67"/>
      <c r="D44" s="12" t="s">
        <v>45</v>
      </c>
      <c r="E44" s="11">
        <v>5</v>
      </c>
      <c r="F44" s="11">
        <v>40</v>
      </c>
      <c r="G44" s="11">
        <v>5</v>
      </c>
      <c r="H44" s="11">
        <v>40</v>
      </c>
      <c r="I44" s="39">
        <v>1</v>
      </c>
      <c r="J44" s="40">
        <v>0</v>
      </c>
      <c r="K44" s="41">
        <f>IF(ISBLANK(I44), N44,I44*N44)</f>
        <v>1</v>
      </c>
      <c r="L44" s="42">
        <f>J44+O44</f>
        <v>0</v>
      </c>
      <c r="N44" s="54">
        <f>(Table4[[#This Row],[Ref. Y2]]-Table4[[#This Row],[Ref. Y1]])/(Table4[[#This Row],[Pokit X2]]-Table4[[#This Row],[Pokit X1]])</f>
        <v>1</v>
      </c>
      <c r="O44" s="48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44" s="79">
        <v>1</v>
      </c>
      <c r="Q44" s="4"/>
    </row>
    <row r="45" spans="2:17" ht="7.5" customHeight="1" thickBot="1" x14ac:dyDescent="0.3">
      <c r="B45" s="5"/>
      <c r="C45" s="5"/>
      <c r="N45" s="45"/>
      <c r="O45" s="46"/>
      <c r="P45" s="77"/>
      <c r="Q45" s="4"/>
    </row>
    <row r="46" spans="2:17" ht="15.75" thickBot="1" x14ac:dyDescent="0.3">
      <c r="B46" s="66" t="s">
        <v>46</v>
      </c>
      <c r="C46" s="67"/>
      <c r="D46" s="13" t="s">
        <v>47</v>
      </c>
      <c r="E46" s="50">
        <v>-10</v>
      </c>
      <c r="F46" s="50">
        <v>90</v>
      </c>
      <c r="G46" s="50">
        <v>-10</v>
      </c>
      <c r="H46" s="50">
        <v>90</v>
      </c>
      <c r="I46" s="31">
        <v>1</v>
      </c>
      <c r="J46" s="32">
        <v>0</v>
      </c>
      <c r="K46" s="33">
        <f>IF(ISBLANK(I46), N46,I46*N46)</f>
        <v>1</v>
      </c>
      <c r="L46" s="34">
        <f>J46+O46</f>
        <v>0</v>
      </c>
      <c r="N46" s="53">
        <f>(Table4[[#This Row],[Ref. Y2]]-Table4[[#This Row],[Ref. Y1]])/(Table4[[#This Row],[Pokit X2]]-Table4[[#This Row],[Pokit X1]])</f>
        <v>1</v>
      </c>
      <c r="O46" s="48">
        <f>AVERAGE((Table4[[#This Row],[Ref. Y1]]-Table4[[#This Row],[Pokit X1]]*Table5[[#This Row],[Partial
Gain]]), (Table4[[#This Row],[Ref. Y2]]-Table4[[#This Row],[Pokit X2]]*Table5[[#This Row],[Partial
Gain]]))*Table5[[#This Row],[Offset Scaling Factor]]</f>
        <v>0</v>
      </c>
      <c r="P46" s="79">
        <v>1</v>
      </c>
      <c r="Q46" s="4"/>
    </row>
  </sheetData>
  <mergeCells count="9">
    <mergeCell ref="B3:C18"/>
    <mergeCell ref="B2:C2"/>
    <mergeCell ref="C20:C24"/>
    <mergeCell ref="B46:C46"/>
    <mergeCell ref="C25:C26"/>
    <mergeCell ref="B20:B26"/>
    <mergeCell ref="B28:C38"/>
    <mergeCell ref="B40:C42"/>
    <mergeCell ref="B44:C44"/>
  </mergeCells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Calibration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Haller</dc:creator>
  <cp:lastModifiedBy>David Knight</cp:lastModifiedBy>
  <dcterms:created xsi:type="dcterms:W3CDTF">2023-02-09T02:14:15Z</dcterms:created>
  <dcterms:modified xsi:type="dcterms:W3CDTF">2023-04-12T06:52:40Z</dcterms:modified>
</cp:coreProperties>
</file>